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e0c8ebe6e82a449c/Shared/RESOURCES/UWM/"/>
    </mc:Choice>
  </mc:AlternateContent>
  <xr:revisionPtr revIDLastSave="0" documentId="8_{5D59ABBF-69EA-452C-99B0-5CA8F81C8A40}" xr6:coauthVersionLast="47" xr6:coauthVersionMax="47" xr10:uidLastSave="{00000000-0000-0000-0000-000000000000}"/>
  <bookViews>
    <workbookView xWindow="-28920" yWindow="660" windowWidth="29040" windowHeight="15720" xr2:uid="{00000000-000D-0000-FFFF-FFFF00000000}"/>
  </bookViews>
  <sheets>
    <sheet name="2-1 BuyDown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G16" i="2" s="1"/>
  <c r="H41" i="2" l="1"/>
  <c r="G41" i="2" s="1"/>
  <c r="H32" i="2"/>
  <c r="G32" i="2" s="1"/>
  <c r="H24" i="2"/>
  <c r="G24" i="2" s="1"/>
  <c r="C36" i="2"/>
  <c r="C38" i="2"/>
  <c r="C37" i="2"/>
  <c r="C21" i="2"/>
  <c r="C20" i="2"/>
  <c r="E9" i="2" l="1"/>
  <c r="E8" i="2" s="1"/>
  <c r="G13" i="2"/>
  <c r="C13" i="2"/>
  <c r="G29" i="2"/>
  <c r="C29" i="2"/>
  <c r="G28" i="2"/>
  <c r="C28" i="2"/>
  <c r="E36" i="2" l="1"/>
  <c r="E28" i="2"/>
  <c r="E37" i="2"/>
  <c r="E20" i="2"/>
  <c r="E38" i="2"/>
  <c r="E21" i="2"/>
  <c r="D29" i="2"/>
  <c r="D38" i="2"/>
  <c r="D37" i="2"/>
  <c r="D36" i="2"/>
  <c r="D21" i="2"/>
  <c r="D20" i="2"/>
  <c r="E13" i="2"/>
  <c r="E29" i="2"/>
  <c r="D28" i="2"/>
  <c r="D13" i="2"/>
  <c r="F28" i="2" l="1"/>
  <c r="H28" i="2" s="1"/>
  <c r="F20" i="2"/>
  <c r="H20" i="2" s="1"/>
  <c r="F21" i="2"/>
  <c r="H21" i="2" s="1"/>
  <c r="F36" i="2"/>
  <c r="H36" i="2" s="1"/>
  <c r="F38" i="2"/>
  <c r="H38" i="2" s="1"/>
  <c r="F37" i="2"/>
  <c r="H37" i="2" s="1"/>
  <c r="F29" i="2"/>
  <c r="H29" i="2" s="1"/>
  <c r="F13" i="2"/>
  <c r="H13" i="2" s="1"/>
  <c r="H14" i="2" s="1"/>
  <c r="H15" i="2" s="1"/>
  <c r="H30" i="2" l="1"/>
  <c r="H31" i="2" s="1"/>
  <c r="H39" i="2"/>
  <c r="H40" i="2" s="1"/>
  <c r="H22" i="2"/>
  <c r="H23" i="2" s="1"/>
</calcChain>
</file>

<file path=xl/sharedStrings.xml><?xml version="1.0" encoding="utf-8"?>
<sst xmlns="http://schemas.openxmlformats.org/spreadsheetml/2006/main" count="69" uniqueCount="37">
  <si>
    <t>Loan amount</t>
  </si>
  <si>
    <t>Interest Rate (Annual)</t>
  </si>
  <si>
    <t>Loan period in years</t>
  </si>
  <si>
    <t>Number of payments per year</t>
  </si>
  <si>
    <t>Monthly Payment</t>
  </si>
  <si>
    <t>Total Payments</t>
  </si>
  <si>
    <t># of Payments</t>
  </si>
  <si>
    <t>2-1 BUY DOWN</t>
  </si>
  <si>
    <t>1-0 BUY DOWN</t>
  </si>
  <si>
    <t>BUYDOWN CALCULATOR</t>
  </si>
  <si>
    <t xml:space="preserve">Purchase Price </t>
  </si>
  <si>
    <t xml:space="preserve">Note Rate Payment </t>
  </si>
  <si>
    <t>Monthly Savings</t>
  </si>
  <si>
    <t>Year 1</t>
  </si>
  <si>
    <t>Year 2</t>
  </si>
  <si>
    <t xml:space="preserve">Year 1 </t>
  </si>
  <si>
    <r>
      <rPr>
        <b/>
        <sz val="11"/>
        <color rgb="FFA1CE57"/>
        <rFont val="Futura LT Pro Book"/>
        <family val="2"/>
      </rPr>
      <t>Buydown</t>
    </r>
    <r>
      <rPr>
        <sz val="11"/>
        <rFont val="Futura LT Pro Book"/>
        <family val="2"/>
      </rPr>
      <t xml:space="preserve"> Payment </t>
    </r>
  </si>
  <si>
    <t>OWNER: UND</t>
  </si>
  <si>
    <t>PROPRIETARY AND CONFIDENTIAL TO UWM - FOR USE BY UWM APPROVED PARTIES ONLY. NMLS #3038</t>
  </si>
  <si>
    <t>1-1 BUY DOWN</t>
  </si>
  <si>
    <t>3-2-1 BUY DOWN</t>
  </si>
  <si>
    <t>12</t>
  </si>
  <si>
    <t>Year 3</t>
  </si>
  <si>
    <t>Property Address</t>
  </si>
  <si>
    <t>Buyers Agent</t>
  </si>
  <si>
    <t>Listing Agent</t>
  </si>
  <si>
    <t>Buyers Agency</t>
  </si>
  <si>
    <t>Listing Agency</t>
  </si>
  <si>
    <t>Borrower Name</t>
  </si>
  <si>
    <t>LLPA Adjustment to Pricing</t>
  </si>
  <si>
    <t>Concession Required (Based on Purchase Price)</t>
  </si>
  <si>
    <t>Annual  Savings / Buydown Cost</t>
  </si>
  <si>
    <t>1-0 Buydown Total Cost</t>
  </si>
  <si>
    <t>2-1 Buydown Total Cost</t>
  </si>
  <si>
    <t>1-1 Buydown Total Cost</t>
  </si>
  <si>
    <t>3-2-1 Buydown Total Cost</t>
  </si>
  <si>
    <t>Buydown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</si>
</sst>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%"/>
  </numFmts>
  <fonts count="16">
    <font>
      <sz val="10"/>
      <color rgb="FF000000"/>
      <name val="Arial"/>
      <scheme val="minor"/>
    </font>
    <font>
      <sz val="10"/>
      <color theme="0" tint="-4.9989318521683403E-2"/>
      <name val="Arial"/>
      <family val="2"/>
      <scheme val="minor"/>
    </font>
    <font>
      <sz val="10"/>
      <color rgb="FF000000"/>
      <name val="Futura LT Pro Book"/>
      <family val="2"/>
    </font>
    <font>
      <sz val="10"/>
      <color rgb="FF00B050"/>
      <name val="Arial"/>
      <family val="2"/>
      <scheme val="minor"/>
    </font>
    <font>
      <sz val="24"/>
      <color theme="0"/>
      <name val="Futura LT Pro Medium"/>
      <family val="2"/>
    </font>
    <font>
      <sz val="6"/>
      <color theme="0"/>
      <name val="Arial"/>
      <family val="2"/>
      <scheme val="minor"/>
    </font>
    <font>
      <sz val="11"/>
      <name val="Futura LT Pro Book"/>
      <family val="2"/>
    </font>
    <font>
      <sz val="11"/>
      <color theme="1"/>
      <name val="Futura LT Pro Book"/>
      <family val="2"/>
    </font>
    <font>
      <sz val="11"/>
      <color rgb="FF000000"/>
      <name val="Futura LT Pro Book"/>
      <family val="2"/>
    </font>
    <font>
      <i/>
      <sz val="11"/>
      <color rgb="FFFF0000"/>
      <name val="Futura LT Pro Book"/>
      <family val="2"/>
    </font>
    <font>
      <b/>
      <sz val="11"/>
      <color theme="0" tint="-4.9989318521683403E-2"/>
      <name val="Futura LT Pro Book"/>
      <family val="2"/>
    </font>
    <font>
      <sz val="11"/>
      <color theme="0"/>
      <name val="Futura LT Pro Book"/>
      <family val="2"/>
    </font>
    <font>
      <b/>
      <sz val="11"/>
      <color rgb="FFA1CE57"/>
      <name val="Futura LT Pro Book"/>
      <family val="2"/>
    </font>
    <font>
      <sz val="6"/>
      <color theme="0" tint="-0.249977111117893"/>
      <name val="Futura LT Pro Medium"/>
      <family val="2"/>
    </font>
    <font>
      <b/>
      <sz val="11"/>
      <color theme="0"/>
      <name val="Futura LT Pro Book"/>
      <family val="2"/>
    </font>
    <font>
      <sz val="10"/>
      <color theme="0"/>
      <name val="Futura LT Pro Boo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5F9E"/>
        <bgColor indexed="64"/>
      </patternFill>
    </fill>
    <fill>
      <patternFill patternType="solid">
        <fgColor rgb="FF005F9E"/>
        <bgColor rgb="FF808080"/>
      </patternFill>
    </fill>
    <fill>
      <patternFill patternType="solid">
        <fgColor rgb="FFA1CE57"/>
        <bgColor indexed="64"/>
      </patternFill>
    </fill>
    <fill>
      <patternFill patternType="solid">
        <fgColor rgb="FF00A39D"/>
        <bgColor rgb="FF808080"/>
      </patternFill>
    </fill>
    <fill>
      <patternFill patternType="solid">
        <fgColor rgb="FF00A39D"/>
        <bgColor indexed="64"/>
      </patternFill>
    </fill>
    <fill>
      <patternFill patternType="solid">
        <fgColor rgb="FFA1CE57"/>
        <bgColor rgb="FF808080"/>
      </patternFill>
    </fill>
    <fill>
      <patternFill patternType="solid">
        <fgColor rgb="FFE5E6E2"/>
        <bgColor indexed="64"/>
      </patternFill>
    </fill>
    <fill>
      <patternFill patternType="solid">
        <fgColor rgb="FF575757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/>
      </left>
      <right/>
      <top style="thin">
        <color theme="0"/>
      </top>
      <bottom/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/>
      <right style="thin">
        <color theme="2"/>
      </right>
      <top style="thin">
        <color theme="0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0" fillId="0" borderId="0" xfId="0" applyFont="1" applyAlignment="1"/>
    <xf numFmtId="0" fontId="0" fillId="3" borderId="0" xfId="0" applyFont="1" applyFill="1" applyBorder="1" applyAlignment="1"/>
    <xf numFmtId="0" fontId="5" fillId="3" borderId="0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Fill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8" fillId="0" borderId="5" xfId="0" applyFont="1" applyBorder="1" applyAlignment="1"/>
    <xf numFmtId="0" fontId="9" fillId="0" borderId="5" xfId="0" applyFont="1" applyBorder="1" applyAlignment="1"/>
    <xf numFmtId="0" fontId="8" fillId="0" borderId="3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9" xfId="0" applyFont="1" applyBorder="1" applyAlignment="1"/>
    <xf numFmtId="0" fontId="1" fillId="0" borderId="9" xfId="0" applyFont="1" applyBorder="1" applyAlignment="1"/>
    <xf numFmtId="0" fontId="3" fillId="0" borderId="9" xfId="0" applyFont="1" applyBorder="1" applyAlignment="1"/>
    <xf numFmtId="0" fontId="2" fillId="0" borderId="3" xfId="0" applyFont="1" applyBorder="1" applyAlignment="1"/>
    <xf numFmtId="0" fontId="8" fillId="0" borderId="7" xfId="0" applyFont="1" applyBorder="1" applyAlignment="1"/>
    <xf numFmtId="0" fontId="2" fillId="0" borderId="17" xfId="0" applyFont="1" applyBorder="1" applyAlignment="1"/>
    <xf numFmtId="164" fontId="7" fillId="9" borderId="1" xfId="0" applyNumberFormat="1" applyFont="1" applyFill="1" applyBorder="1" applyAlignment="1" applyProtection="1">
      <alignment horizontal="right"/>
      <protection locked="0"/>
    </xf>
    <xf numFmtId="166" fontId="7" fillId="9" borderId="1" xfId="0" applyNumberFormat="1" applyFont="1" applyFill="1" applyBorder="1" applyAlignment="1" applyProtection="1">
      <alignment horizontal="right"/>
      <protection locked="0"/>
    </xf>
    <xf numFmtId="0" fontId="7" fillId="9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166" fontId="6" fillId="0" borderId="1" xfId="0" applyNumberFormat="1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165" fontId="7" fillId="8" borderId="9" xfId="0" applyNumberFormat="1" applyFont="1" applyFill="1" applyBorder="1" applyAlignment="1" applyProtection="1">
      <alignment horizontal="center" vertical="center"/>
    </xf>
    <xf numFmtId="166" fontId="7" fillId="5" borderId="2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66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</xf>
    <xf numFmtId="165" fontId="7" fillId="8" borderId="2" xfId="0" applyNumberFormat="1" applyFont="1" applyFill="1" applyBorder="1" applyAlignment="1" applyProtection="1">
      <alignment horizontal="center" vertical="center"/>
    </xf>
    <xf numFmtId="166" fontId="7" fillId="8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right"/>
    </xf>
    <xf numFmtId="165" fontId="7" fillId="0" borderId="1" xfId="0" applyNumberFormat="1" applyFont="1" applyBorder="1" applyAlignment="1" applyProtection="1">
      <alignment horizontal="right"/>
    </xf>
    <xf numFmtId="166" fontId="11" fillId="10" borderId="19" xfId="0" applyNumberFormat="1" applyFont="1" applyFill="1" applyBorder="1" applyAlignment="1" applyProtection="1">
      <alignment horizontal="center" vertical="center"/>
    </xf>
    <xf numFmtId="165" fontId="7" fillId="5" borderId="18" xfId="0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left"/>
      <protection locked="0"/>
    </xf>
    <xf numFmtId="0" fontId="15" fillId="3" borderId="2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2" fillId="9" borderId="2" xfId="0" applyFont="1" applyFill="1" applyBorder="1" applyAlignment="1" applyProtection="1">
      <alignment horizontal="center"/>
      <protection locked="0"/>
    </xf>
    <xf numFmtId="0" fontId="2" fillId="9" borderId="2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/>
    </xf>
    <xf numFmtId="2" fontId="10" fillId="6" borderId="2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7" borderId="15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2" fontId="10" fillId="6" borderId="9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>
      <alignment horizontal="left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 applyProtection="1">
      <alignment horizontal="left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6E2"/>
      <color rgb="FF005F9E"/>
      <color rgb="FFA1CE57"/>
      <color rgb="FF00A39D"/>
      <color rgb="FF575757"/>
      <color rgb="FFB2B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129268</xdr:rowOff>
    </xdr:from>
    <xdr:to>
      <xdr:col>1</xdr:col>
      <xdr:colOff>535469</xdr:colOff>
      <xdr:row>0</xdr:row>
      <xdr:rowOff>403020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F40288E6-E95F-FF8C-0896-8BAECF5F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9679" y="129268"/>
          <a:ext cx="603504" cy="283277"/>
        </a:xfrm>
        <a:prstGeom prst="rect">
          <a:avLst/>
        </a:prstGeom>
      </xdr:spPr>
    </xdr:pic>
    <xdr:clientData/>
  </xdr:twoCellAnchor>
  <xdr:twoCellAnchor editAs="oneCell">
    <xdr:from>
      <xdr:col>6</xdr:col>
      <xdr:colOff>1141969</xdr:colOff>
      <xdr:row>43</xdr:row>
      <xdr:rowOff>32469</xdr:rowOff>
    </xdr:from>
    <xdr:to>
      <xdr:col>7</xdr:col>
      <xdr:colOff>168688</xdr:colOff>
      <xdr:row>44</xdr:row>
      <xdr:rowOff>97636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2FDBC0-CADA-4BF5-A557-0E18DD1E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95776" y="9754538"/>
          <a:ext cx="231139" cy="2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="145" zoomScaleNormal="145" workbookViewId="0">
      <selection activeCell="G6" sqref="G6"/>
    </sheetView>
  </sheetViews>
  <sheetFormatPr defaultColWidth="0" defaultRowHeight="13.2" zeroHeight="1"/>
  <cols>
    <col min="1" max="1" width="3.33203125" style="1" customWidth="1"/>
    <col min="2" max="2" width="10.109375" style="1" customWidth="1"/>
    <col min="3" max="3" width="15.5546875" style="1" bestFit="1" customWidth="1"/>
    <col min="4" max="4" width="21" style="1" bestFit="1" customWidth="1"/>
    <col min="5" max="5" width="22.109375" style="1" bestFit="1" customWidth="1"/>
    <col min="6" max="6" width="17.5546875" style="1" bestFit="1" customWidth="1"/>
    <col min="7" max="7" width="17.6640625" style="1" bestFit="1" customWidth="1"/>
    <col min="8" max="8" width="33.44140625" style="1" bestFit="1" customWidth="1"/>
    <col min="9" max="9" width="6.6640625" style="1" bestFit="1" customWidth="1"/>
    <col min="10" max="16384" width="10.109375" style="1" hidden="1"/>
  </cols>
  <sheetData>
    <row r="1" spans="1:9" ht="45.6" customHeight="1">
      <c r="A1" s="2"/>
      <c r="B1" s="65" t="s">
        <v>9</v>
      </c>
      <c r="C1" s="65"/>
      <c r="D1" s="65"/>
      <c r="E1" s="65"/>
      <c r="F1" s="65"/>
      <c r="G1" s="65"/>
      <c r="H1" s="65"/>
      <c r="I1" s="3">
        <v>20221116</v>
      </c>
    </row>
    <row r="2" spans="1:9" ht="13.8">
      <c r="A2" s="6"/>
      <c r="B2" s="11"/>
      <c r="C2" s="11"/>
      <c r="D2" s="11"/>
      <c r="E2" s="11"/>
      <c r="F2" s="4"/>
      <c r="G2" s="4"/>
      <c r="H2" s="4"/>
      <c r="I2" s="4"/>
    </row>
    <row r="3" spans="1:9" ht="13.8">
      <c r="A3" s="7"/>
      <c r="B3" s="67" t="s">
        <v>0</v>
      </c>
      <c r="C3" s="67"/>
      <c r="D3" s="67"/>
      <c r="E3" s="20">
        <v>585000</v>
      </c>
      <c r="F3" s="9"/>
      <c r="G3" s="41" t="s">
        <v>28</v>
      </c>
      <c r="H3" s="44"/>
      <c r="I3" s="5"/>
    </row>
    <row r="4" spans="1:9" ht="13.8">
      <c r="A4" s="7"/>
      <c r="B4" s="67" t="s">
        <v>10</v>
      </c>
      <c r="C4" s="67"/>
      <c r="D4" s="67"/>
      <c r="E4" s="20">
        <v>650000</v>
      </c>
      <c r="F4" s="9"/>
      <c r="G4" s="70" t="s">
        <v>23</v>
      </c>
      <c r="H4" s="44"/>
      <c r="I4" s="5"/>
    </row>
    <row r="5" spans="1:9" ht="14.4">
      <c r="A5" s="7"/>
      <c r="B5" s="67" t="s">
        <v>1</v>
      </c>
      <c r="C5" s="67"/>
      <c r="D5" s="67"/>
      <c r="E5" s="21">
        <v>6.5000000000000002E-2</v>
      </c>
      <c r="F5" s="10"/>
      <c r="G5" s="71"/>
      <c r="H5" s="44"/>
      <c r="I5" s="5"/>
    </row>
    <row r="6" spans="1:9" ht="13.8">
      <c r="A6" s="7"/>
      <c r="B6" s="67" t="s">
        <v>2</v>
      </c>
      <c r="C6" s="67"/>
      <c r="D6" s="67"/>
      <c r="E6" s="22">
        <v>30</v>
      </c>
      <c r="F6" s="9"/>
      <c r="G6" s="41" t="s">
        <v>24</v>
      </c>
      <c r="H6" s="45"/>
      <c r="I6" s="5"/>
    </row>
    <row r="7" spans="1:9" ht="13.8">
      <c r="A7" s="7"/>
      <c r="B7" s="69" t="s">
        <v>3</v>
      </c>
      <c r="C7" s="69"/>
      <c r="D7" s="69"/>
      <c r="E7" s="37">
        <v>12</v>
      </c>
      <c r="F7" s="9"/>
      <c r="G7" s="42" t="s">
        <v>26</v>
      </c>
      <c r="H7" s="45"/>
      <c r="I7" s="5"/>
    </row>
    <row r="8" spans="1:9" ht="13.8">
      <c r="A8" s="7"/>
      <c r="B8" s="69" t="s">
        <v>4</v>
      </c>
      <c r="C8" s="69"/>
      <c r="D8" s="69"/>
      <c r="E8" s="38">
        <f>-PMT(E5/E7,E9,E3)</f>
        <v>3697.6</v>
      </c>
      <c r="F8" s="9"/>
      <c r="G8" s="41" t="s">
        <v>25</v>
      </c>
      <c r="H8" s="45"/>
      <c r="I8" s="5"/>
    </row>
    <row r="9" spans="1:9" ht="13.8">
      <c r="A9" s="7"/>
      <c r="B9" s="69" t="s">
        <v>5</v>
      </c>
      <c r="C9" s="69"/>
      <c r="D9" s="69"/>
      <c r="E9" s="37">
        <f>E6*12</f>
        <v>360</v>
      </c>
      <c r="F9" s="18"/>
      <c r="G9" s="43" t="s">
        <v>27</v>
      </c>
      <c r="H9" s="46"/>
      <c r="I9" s="5"/>
    </row>
    <row r="10" spans="1:9">
      <c r="A10" s="7"/>
      <c r="B10" s="19"/>
      <c r="C10" s="19"/>
      <c r="D10" s="19"/>
      <c r="E10" s="19"/>
      <c r="F10" s="17"/>
      <c r="G10" s="17"/>
      <c r="H10" s="17"/>
      <c r="I10" s="8"/>
    </row>
    <row r="11" spans="1:9" ht="13.8">
      <c r="A11" s="7"/>
      <c r="B11" s="68" t="s">
        <v>8</v>
      </c>
      <c r="C11" s="68"/>
      <c r="D11" s="68"/>
      <c r="E11" s="68"/>
      <c r="F11" s="68"/>
      <c r="G11" s="68"/>
      <c r="H11" s="68"/>
      <c r="I11" s="8"/>
    </row>
    <row r="12" spans="1:9" ht="13.8">
      <c r="A12" s="7"/>
      <c r="B12" s="23"/>
      <c r="C12" s="24" t="s">
        <v>36</v>
      </c>
      <c r="D12" s="24" t="s">
        <v>11</v>
      </c>
      <c r="E12" s="24" t="s">
        <v>16</v>
      </c>
      <c r="F12" s="24" t="s">
        <v>12</v>
      </c>
      <c r="G12" s="24" t="s">
        <v>6</v>
      </c>
      <c r="H12" s="24" t="s">
        <v>31</v>
      </c>
      <c r="I12" s="8"/>
    </row>
    <row r="13" spans="1:9" ht="13.8">
      <c r="A13" s="7"/>
      <c r="B13" s="23" t="s">
        <v>15</v>
      </c>
      <c r="C13" s="25">
        <f>E5-0.01</f>
        <v>5.5E-2</v>
      </c>
      <c r="D13" s="26">
        <f>E8</f>
        <v>3697.6</v>
      </c>
      <c r="E13" s="27">
        <f>-PMT(C13/E7,E9,E3)</f>
        <v>3321.57</v>
      </c>
      <c r="F13" s="26">
        <f>D13-E13</f>
        <v>376.03</v>
      </c>
      <c r="G13" s="28">
        <f>E7</f>
        <v>12</v>
      </c>
      <c r="H13" s="26">
        <f>F13*G13</f>
        <v>4512.3599999999997</v>
      </c>
      <c r="I13" s="8"/>
    </row>
    <row r="14" spans="1:9" ht="13.8">
      <c r="A14" s="7"/>
      <c r="B14" s="66" t="s">
        <v>32</v>
      </c>
      <c r="C14" s="66"/>
      <c r="D14" s="66"/>
      <c r="E14" s="66"/>
      <c r="F14" s="66"/>
      <c r="G14" s="66"/>
      <c r="H14" s="29">
        <f>SUM(H13)</f>
        <v>4512.3599999999997</v>
      </c>
      <c r="I14" s="8"/>
    </row>
    <row r="15" spans="1:9" ht="13.8">
      <c r="A15" s="12"/>
      <c r="B15" s="56" t="s">
        <v>30</v>
      </c>
      <c r="C15" s="56"/>
      <c r="D15" s="56"/>
      <c r="E15" s="56"/>
      <c r="F15" s="56"/>
      <c r="G15" s="56"/>
      <c r="H15" s="30">
        <f>SUM(H14/E4)</f>
        <v>6.94E-3</v>
      </c>
      <c r="I15" s="13"/>
    </row>
    <row r="16" spans="1:9" ht="13.8">
      <c r="A16" s="12"/>
      <c r="B16" s="62" t="s">
        <v>29</v>
      </c>
      <c r="C16" s="63"/>
      <c r="D16" s="63"/>
      <c r="E16" s="63"/>
      <c r="F16" s="64"/>
      <c r="G16" s="39">
        <f>SUM(H16/E3)</f>
        <v>8.7500000000000008E-3</v>
      </c>
      <c r="H16" s="40">
        <f>E3*0.00875</f>
        <v>5118.75</v>
      </c>
      <c r="I16" s="13"/>
    </row>
    <row r="17" spans="1:9" ht="18" customHeight="1">
      <c r="A17" s="7"/>
      <c r="B17" s="59"/>
      <c r="C17" s="60"/>
      <c r="D17" s="60"/>
      <c r="E17" s="60"/>
      <c r="F17" s="60"/>
      <c r="G17" s="60"/>
      <c r="H17" s="61"/>
      <c r="I17" s="5"/>
    </row>
    <row r="18" spans="1:9" ht="13.8">
      <c r="A18" s="7"/>
      <c r="B18" s="57" t="s">
        <v>19</v>
      </c>
      <c r="C18" s="57"/>
      <c r="D18" s="57"/>
      <c r="E18" s="57"/>
      <c r="F18" s="57"/>
      <c r="G18" s="57"/>
      <c r="H18" s="57"/>
      <c r="I18" s="8"/>
    </row>
    <row r="19" spans="1:9" ht="13.8">
      <c r="A19" s="7"/>
      <c r="B19" s="23"/>
      <c r="C19" s="24" t="s">
        <v>36</v>
      </c>
      <c r="D19" s="24" t="s">
        <v>11</v>
      </c>
      <c r="E19" s="24" t="s">
        <v>16</v>
      </c>
      <c r="F19" s="24" t="s">
        <v>12</v>
      </c>
      <c r="G19" s="24" t="s">
        <v>6</v>
      </c>
      <c r="H19" s="24" t="s">
        <v>31</v>
      </c>
      <c r="I19" s="8"/>
    </row>
    <row r="20" spans="1:9" ht="13.8">
      <c r="A20" s="7"/>
      <c r="B20" s="23" t="s">
        <v>13</v>
      </c>
      <c r="C20" s="25">
        <f>E5-0.01</f>
        <v>5.5E-2</v>
      </c>
      <c r="D20" s="26">
        <f>E8</f>
        <v>3697.6</v>
      </c>
      <c r="E20" s="26">
        <f>-PMT(C20/E7,E9,E3)</f>
        <v>3321.57</v>
      </c>
      <c r="F20" s="26">
        <f>D20-E20</f>
        <v>376.03</v>
      </c>
      <c r="G20" s="28" t="s">
        <v>21</v>
      </c>
      <c r="H20" s="26">
        <f t="shared" ref="H20:H21" si="0">F20*G20</f>
        <v>4512.3599999999997</v>
      </c>
      <c r="I20" s="8"/>
    </row>
    <row r="21" spans="1:9" ht="13.8">
      <c r="A21" s="7"/>
      <c r="B21" s="31" t="s">
        <v>14</v>
      </c>
      <c r="C21" s="32">
        <f>E5-0.01</f>
        <v>5.5E-2</v>
      </c>
      <c r="D21" s="26">
        <f>E8</f>
        <v>3697.6</v>
      </c>
      <c r="E21" s="33">
        <f>-PMT(C21/E7,E9,E3)</f>
        <v>3321.57</v>
      </c>
      <c r="F21" s="26">
        <f>D21-E21</f>
        <v>376.03</v>
      </c>
      <c r="G21" s="34" t="s">
        <v>21</v>
      </c>
      <c r="H21" s="33">
        <f t="shared" si="0"/>
        <v>4512.3599999999997</v>
      </c>
      <c r="I21" s="8"/>
    </row>
    <row r="22" spans="1:9" ht="13.8">
      <c r="A22" s="7"/>
      <c r="B22" s="58" t="s">
        <v>34</v>
      </c>
      <c r="C22" s="58"/>
      <c r="D22" s="58"/>
      <c r="E22" s="58"/>
      <c r="F22" s="58"/>
      <c r="G22" s="58"/>
      <c r="H22" s="35">
        <f>SUM(H20:H21)</f>
        <v>9024.7199999999993</v>
      </c>
      <c r="I22" s="8"/>
    </row>
    <row r="23" spans="1:9" ht="13.8">
      <c r="A23" s="7"/>
      <c r="B23" s="56" t="s">
        <v>30</v>
      </c>
      <c r="C23" s="56"/>
      <c r="D23" s="56"/>
      <c r="E23" s="56"/>
      <c r="F23" s="56"/>
      <c r="G23" s="56"/>
      <c r="H23" s="36">
        <f>SUM(H22/E4)</f>
        <v>1.388E-2</v>
      </c>
      <c r="I23" s="8"/>
    </row>
    <row r="24" spans="1:9" ht="13.8">
      <c r="A24" s="12"/>
      <c r="B24" s="62" t="s">
        <v>29</v>
      </c>
      <c r="C24" s="63"/>
      <c r="D24" s="63"/>
      <c r="E24" s="63"/>
      <c r="F24" s="64"/>
      <c r="G24" s="39">
        <f>SUM(H24/E3)</f>
        <v>1.6250000000000001E-2</v>
      </c>
      <c r="H24" s="40">
        <f>E3*0.01625</f>
        <v>9506.25</v>
      </c>
      <c r="I24" s="13"/>
    </row>
    <row r="25" spans="1:9" ht="18" customHeight="1">
      <c r="A25" s="7"/>
      <c r="B25" s="59"/>
      <c r="C25" s="60"/>
      <c r="D25" s="60"/>
      <c r="E25" s="60"/>
      <c r="F25" s="60"/>
      <c r="G25" s="60"/>
      <c r="H25" s="61"/>
      <c r="I25" s="5"/>
    </row>
    <row r="26" spans="1:9" ht="13.8">
      <c r="A26" s="7"/>
      <c r="B26" s="57" t="s">
        <v>7</v>
      </c>
      <c r="C26" s="57"/>
      <c r="D26" s="57"/>
      <c r="E26" s="57"/>
      <c r="F26" s="57"/>
      <c r="G26" s="57"/>
      <c r="H26" s="57"/>
      <c r="I26" s="8"/>
    </row>
    <row r="27" spans="1:9" ht="13.8">
      <c r="A27" s="7"/>
      <c r="B27" s="23"/>
      <c r="C27" s="24" t="s">
        <v>36</v>
      </c>
      <c r="D27" s="24" t="s">
        <v>11</v>
      </c>
      <c r="E27" s="24" t="s">
        <v>16</v>
      </c>
      <c r="F27" s="24" t="s">
        <v>12</v>
      </c>
      <c r="G27" s="24" t="s">
        <v>6</v>
      </c>
      <c r="H27" s="24" t="s">
        <v>31</v>
      </c>
      <c r="I27" s="8"/>
    </row>
    <row r="28" spans="1:9" ht="13.8">
      <c r="A28" s="7"/>
      <c r="B28" s="23" t="s">
        <v>13</v>
      </c>
      <c r="C28" s="25">
        <f>E5-0.02</f>
        <v>4.4999999999999998E-2</v>
      </c>
      <c r="D28" s="26">
        <f>E8</f>
        <v>3697.6</v>
      </c>
      <c r="E28" s="26">
        <f>-PMT(C28/E7,E9,E3)</f>
        <v>2964.11</v>
      </c>
      <c r="F28" s="26">
        <f>D28-E28</f>
        <v>733.49</v>
      </c>
      <c r="G28" s="28">
        <f>E7</f>
        <v>12</v>
      </c>
      <c r="H28" s="26">
        <f t="shared" ref="H28:H29" si="1">F28*G28</f>
        <v>8801.8799999999992</v>
      </c>
      <c r="I28" s="8"/>
    </row>
    <row r="29" spans="1:9" ht="13.8">
      <c r="A29" s="7"/>
      <c r="B29" s="31" t="s">
        <v>14</v>
      </c>
      <c r="C29" s="32">
        <f>E5-0.01</f>
        <v>5.5E-2</v>
      </c>
      <c r="D29" s="33">
        <f>E8</f>
        <v>3697.6</v>
      </c>
      <c r="E29" s="33">
        <f>-PMT(C29/E7,E9,E3)</f>
        <v>3321.57</v>
      </c>
      <c r="F29" s="26">
        <f>D29-E29</f>
        <v>376.03</v>
      </c>
      <c r="G29" s="34">
        <f>E7</f>
        <v>12</v>
      </c>
      <c r="H29" s="33">
        <f t="shared" si="1"/>
        <v>4512.3599999999997</v>
      </c>
      <c r="I29" s="8"/>
    </row>
    <row r="30" spans="1:9" ht="13.8">
      <c r="A30" s="7"/>
      <c r="B30" s="58" t="s">
        <v>33</v>
      </c>
      <c r="C30" s="58"/>
      <c r="D30" s="58"/>
      <c r="E30" s="58"/>
      <c r="F30" s="58"/>
      <c r="G30" s="58"/>
      <c r="H30" s="35">
        <f>SUM(H28:H29)</f>
        <v>13314.24</v>
      </c>
      <c r="I30" s="8"/>
    </row>
    <row r="31" spans="1:9" ht="13.8">
      <c r="A31" s="7"/>
      <c r="B31" s="56" t="s">
        <v>30</v>
      </c>
      <c r="C31" s="56"/>
      <c r="D31" s="56"/>
      <c r="E31" s="56"/>
      <c r="F31" s="56"/>
      <c r="G31" s="56"/>
      <c r="H31" s="36">
        <f>SUM(H30/E4)</f>
        <v>2.0480000000000002E-2</v>
      </c>
      <c r="I31" s="8"/>
    </row>
    <row r="32" spans="1:9" ht="13.8">
      <c r="A32" s="12"/>
      <c r="B32" s="62" t="s">
        <v>29</v>
      </c>
      <c r="C32" s="63"/>
      <c r="D32" s="63"/>
      <c r="E32" s="63"/>
      <c r="F32" s="64"/>
      <c r="G32" s="39">
        <f>SUM(H32/E3)</f>
        <v>2.375E-2</v>
      </c>
      <c r="H32" s="40">
        <f>E3*0.02375</f>
        <v>13893.75</v>
      </c>
      <c r="I32" s="13"/>
    </row>
    <row r="33" spans="1:9" ht="18" customHeight="1">
      <c r="A33" s="7"/>
      <c r="B33" s="59"/>
      <c r="C33" s="60"/>
      <c r="D33" s="60"/>
      <c r="E33" s="60"/>
      <c r="F33" s="60"/>
      <c r="G33" s="60"/>
      <c r="H33" s="61"/>
      <c r="I33" s="5"/>
    </row>
    <row r="34" spans="1:9" ht="13.8">
      <c r="A34" s="7"/>
      <c r="B34" s="57" t="s">
        <v>20</v>
      </c>
      <c r="C34" s="57"/>
      <c r="D34" s="57"/>
      <c r="E34" s="57"/>
      <c r="F34" s="57"/>
      <c r="G34" s="57"/>
      <c r="H34" s="57"/>
      <c r="I34" s="8"/>
    </row>
    <row r="35" spans="1:9" ht="13.8">
      <c r="A35" s="7"/>
      <c r="B35" s="23"/>
      <c r="C35" s="24" t="s">
        <v>36</v>
      </c>
      <c r="D35" s="24" t="s">
        <v>11</v>
      </c>
      <c r="E35" s="24" t="s">
        <v>16</v>
      </c>
      <c r="F35" s="24" t="s">
        <v>12</v>
      </c>
      <c r="G35" s="24" t="s">
        <v>6</v>
      </c>
      <c r="H35" s="24" t="s">
        <v>31</v>
      </c>
      <c r="I35" s="8"/>
    </row>
    <row r="36" spans="1:9" ht="13.8">
      <c r="A36" s="7"/>
      <c r="B36" s="23" t="s">
        <v>13</v>
      </c>
      <c r="C36" s="25">
        <f>E5-0.03</f>
        <v>3.5000000000000003E-2</v>
      </c>
      <c r="D36" s="26">
        <f>E8</f>
        <v>3697.6</v>
      </c>
      <c r="E36" s="26">
        <f>-PMT(C36/E7,E9,E3)</f>
        <v>2626.91</v>
      </c>
      <c r="F36" s="26">
        <f>D36-E36</f>
        <v>1070.69</v>
      </c>
      <c r="G36" s="28" t="s">
        <v>21</v>
      </c>
      <c r="H36" s="26">
        <f t="shared" ref="H36:H37" si="2">F36*G36</f>
        <v>12848.28</v>
      </c>
      <c r="I36" s="8"/>
    </row>
    <row r="37" spans="1:9" ht="13.8">
      <c r="A37" s="7"/>
      <c r="B37" s="31" t="s">
        <v>14</v>
      </c>
      <c r="C37" s="32">
        <f>E5-0.02</f>
        <v>4.4999999999999998E-2</v>
      </c>
      <c r="D37" s="33">
        <f>E8</f>
        <v>3697.6</v>
      </c>
      <c r="E37" s="33">
        <f>-PMT(C37/E7,E9,E3)</f>
        <v>2964.11</v>
      </c>
      <c r="F37" s="26">
        <f>D37-E37</f>
        <v>733.49</v>
      </c>
      <c r="G37" s="34" t="s">
        <v>21</v>
      </c>
      <c r="H37" s="33">
        <f t="shared" si="2"/>
        <v>8801.8799999999992</v>
      </c>
      <c r="I37" s="8"/>
    </row>
    <row r="38" spans="1:9" ht="13.8">
      <c r="A38" s="7"/>
      <c r="B38" s="31" t="s">
        <v>22</v>
      </c>
      <c r="C38" s="32">
        <f>E5-0.01</f>
        <v>5.5E-2</v>
      </c>
      <c r="D38" s="33">
        <f>E8</f>
        <v>3697.6</v>
      </c>
      <c r="E38" s="33">
        <f>-PMT(C38/E7,E9,E3)</f>
        <v>3321.57</v>
      </c>
      <c r="F38" s="26">
        <f>D38-E38</f>
        <v>376.03</v>
      </c>
      <c r="G38" s="34" t="s">
        <v>21</v>
      </c>
      <c r="H38" s="33">
        <f t="shared" ref="H38" si="3">F38*G38</f>
        <v>4512.3599999999997</v>
      </c>
      <c r="I38" s="8"/>
    </row>
    <row r="39" spans="1:9" ht="13.8">
      <c r="A39" s="7"/>
      <c r="B39" s="58" t="s">
        <v>35</v>
      </c>
      <c r="C39" s="58"/>
      <c r="D39" s="58"/>
      <c r="E39" s="58"/>
      <c r="F39" s="58"/>
      <c r="G39" s="58"/>
      <c r="H39" s="35">
        <f>SUM(H36:H37)</f>
        <v>21650.16</v>
      </c>
      <c r="I39" s="8"/>
    </row>
    <row r="40" spans="1:9" ht="13.8">
      <c r="A40" s="7"/>
      <c r="B40" s="56" t="s">
        <v>30</v>
      </c>
      <c r="C40" s="56"/>
      <c r="D40" s="56"/>
      <c r="E40" s="56"/>
      <c r="F40" s="56"/>
      <c r="G40" s="56"/>
      <c r="H40" s="36">
        <f>SUM(H39/E4)</f>
        <v>3.3309999999999999E-2</v>
      </c>
      <c r="I40" s="8"/>
    </row>
    <row r="41" spans="1:9" ht="13.8">
      <c r="A41" s="12"/>
      <c r="B41" s="62" t="s">
        <v>29</v>
      </c>
      <c r="C41" s="63"/>
      <c r="D41" s="63"/>
      <c r="E41" s="63"/>
      <c r="F41" s="64"/>
      <c r="G41" s="39">
        <f>SUM(H41/E3)</f>
        <v>4.4999999999999998E-2</v>
      </c>
      <c r="H41" s="40">
        <f>E3*0.045</f>
        <v>26325</v>
      </c>
      <c r="I41" s="13"/>
    </row>
    <row r="42" spans="1:9">
      <c r="A42" s="5"/>
      <c r="B42" s="14"/>
      <c r="C42" s="14"/>
      <c r="D42" s="14"/>
      <c r="E42" s="14"/>
      <c r="F42" s="15"/>
      <c r="G42" s="14"/>
      <c r="H42" s="16"/>
      <c r="I42" s="5"/>
    </row>
    <row r="43" spans="1:9">
      <c r="A43" s="47"/>
      <c r="B43" s="48"/>
      <c r="C43" s="48"/>
      <c r="D43" s="48"/>
      <c r="E43" s="48"/>
      <c r="F43" s="48"/>
      <c r="G43" s="48"/>
      <c r="H43" s="48"/>
      <c r="I43" s="49"/>
    </row>
    <row r="44" spans="1:9">
      <c r="A44" s="50" t="s">
        <v>17</v>
      </c>
      <c r="B44" s="51"/>
      <c r="C44" s="50" t="s">
        <v>18</v>
      </c>
      <c r="D44" s="54"/>
      <c r="E44" s="54"/>
      <c r="F44" s="54"/>
      <c r="G44" s="54"/>
      <c r="H44" s="51"/>
      <c r="I44" s="5"/>
    </row>
    <row r="45" spans="1:9">
      <c r="A45" s="52"/>
      <c r="B45" s="53"/>
      <c r="C45" s="52"/>
      <c r="D45" s="55"/>
      <c r="E45" s="55"/>
      <c r="F45" s="55"/>
      <c r="G45" s="55"/>
      <c r="H45" s="53"/>
      <c r="I45" s="5"/>
    </row>
    <row r="49" s="1" customFormat="1" hidden="1"/>
    <row r="50" s="1" customFormat="1" hidden="1"/>
    <row r="51" s="1" customFormat="1" hidden="1"/>
    <row r="52" s="1" customFormat="1" hidden="1"/>
    <row r="53" s="1" customFormat="1" hidden="1"/>
    <row r="54" s="1" customFormat="1" hidden="1"/>
    <row r="55" s="1" customFormat="1" hidden="1"/>
    <row r="56" s="1" customFormat="1" hidden="1"/>
    <row r="57" s="1" customFormat="1" hidden="1"/>
    <row r="58" s="1" customFormat="1" hidden="1"/>
    <row r="59" s="1" customFormat="1" hidden="1"/>
    <row r="60" s="1" customFormat="1" hidden="1"/>
  </sheetData>
  <sheetProtection algorithmName="SHA-512" hashValue="zONBwMiNfaOAAWIfRaZPySkcQtc4njo3KJ6IGInGjXEBoGJFxnGVlGXLhFPQJ82lpqq6NRplDG7/nUN8pL0DEw==" saltValue="E86+c0rt/a4P0KpJUZjqng==" spinCount="100000" sheet="1" selectLockedCells="1"/>
  <mergeCells count="31">
    <mergeCell ref="B41:F41"/>
    <mergeCell ref="B1:H1"/>
    <mergeCell ref="B26:H26"/>
    <mergeCell ref="B30:G30"/>
    <mergeCell ref="B31:G31"/>
    <mergeCell ref="B14:G14"/>
    <mergeCell ref="B3:D3"/>
    <mergeCell ref="B4:D4"/>
    <mergeCell ref="B11:H11"/>
    <mergeCell ref="B5:D5"/>
    <mergeCell ref="B6:D6"/>
    <mergeCell ref="B7:D7"/>
    <mergeCell ref="B8:D8"/>
    <mergeCell ref="B9:D9"/>
    <mergeCell ref="G4:G5"/>
    <mergeCell ref="A43:I43"/>
    <mergeCell ref="A44:B45"/>
    <mergeCell ref="C44:H45"/>
    <mergeCell ref="B15:G15"/>
    <mergeCell ref="B34:H34"/>
    <mergeCell ref="B39:G39"/>
    <mergeCell ref="B40:G40"/>
    <mergeCell ref="B18:H18"/>
    <mergeCell ref="B22:G22"/>
    <mergeCell ref="B23:G23"/>
    <mergeCell ref="B17:H17"/>
    <mergeCell ref="B25:H25"/>
    <mergeCell ref="B33:H33"/>
    <mergeCell ref="B16:F16"/>
    <mergeCell ref="B24:F24"/>
    <mergeCell ref="B32:F3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BC9C1B8388B245BEE38ACEFD99931C" ma:contentTypeVersion="7" ma:contentTypeDescription="Create a new document." ma:contentTypeScope="" ma:versionID="a8ac1b5c53249e5bec715dba7bd13066">
  <xsd:schema xmlns:xsd="http://www.w3.org/2001/XMLSchema" xmlns:xs="http://www.w3.org/2001/XMLSchema" xmlns:p="http://schemas.microsoft.com/office/2006/metadata/properties" xmlns:ns2="e3bc712e-0486-47e8-9887-0444871304b8" targetNamespace="http://schemas.microsoft.com/office/2006/metadata/properties" ma:root="true" ma:fieldsID="6ba50696f57312c7f5ed8d2a410f6bcf" ns2:_="">
    <xsd:import namespace="e3bc712e-0486-47e8-9887-044487130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c712e-0486-47e8-9887-044487130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cc792c0-5247-40a9-87ef-1f7f6efd6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B5A114-68C3-4112-8FCC-FD2172160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98319A-79FD-48AF-A0FF-6D70735FD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bc712e-0486-47e8-9887-044487130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2-1 BuyDown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Smith</dc:creator>
  <cp:lastModifiedBy>Edward Atkinson</cp:lastModifiedBy>
  <dcterms:created xsi:type="dcterms:W3CDTF">2022-06-11T18:51:52Z</dcterms:created>
  <dcterms:modified xsi:type="dcterms:W3CDTF">2022-11-16T22:36:08Z</dcterms:modified>
</cp:coreProperties>
</file>